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'Sheet1'!$E$1:$E$14</definedName>
  </definedNames>
  <calcPr fullCalcOnLoad="1"/>
</workbook>
</file>

<file path=xl/sharedStrings.xml><?xml version="1.0" encoding="utf-8"?>
<sst xmlns="http://schemas.openxmlformats.org/spreadsheetml/2006/main" count="38" uniqueCount="35">
  <si>
    <t>2020年6月份中心城区“牛皮癣”考评情况表</t>
  </si>
  <si>
    <t>辖区</t>
  </si>
  <si>
    <t>街道</t>
  </si>
  <si>
    <t>主次干道</t>
  </si>
  <si>
    <t>社区</t>
  </si>
  <si>
    <t>物业小区</t>
  </si>
  <si>
    <t>区</t>
  </si>
  <si>
    <t>得分</t>
  </si>
  <si>
    <t>排名</t>
  </si>
  <si>
    <t>开发区</t>
  </si>
  <si>
    <t>泉港区</t>
  </si>
  <si>
    <t>峰尾镇</t>
  </si>
  <si>
    <t>山腰街道</t>
  </si>
  <si>
    <t>后龙镇</t>
  </si>
  <si>
    <t>丰泽区</t>
  </si>
  <si>
    <t>城东街道</t>
  </si>
  <si>
    <t>清源街道</t>
  </si>
  <si>
    <t>东湖街道</t>
  </si>
  <si>
    <t>东海街道</t>
  </si>
  <si>
    <t>丰泽街道</t>
  </si>
  <si>
    <t>华大街道</t>
  </si>
  <si>
    <t>泉秀街道</t>
  </si>
  <si>
    <t>北峰街道</t>
  </si>
  <si>
    <t>洛江区</t>
  </si>
  <si>
    <t>双阳街道</t>
  </si>
  <si>
    <t>万安街道</t>
  </si>
  <si>
    <t>鲤城区</t>
  </si>
  <si>
    <t>开元街道</t>
  </si>
  <si>
    <t>鲤中街道</t>
  </si>
  <si>
    <t>浮桥街道</t>
  </si>
  <si>
    <t>江南街道</t>
  </si>
  <si>
    <t>常泰街道</t>
  </si>
  <si>
    <t>临江街道</t>
  </si>
  <si>
    <t>海滨街道</t>
  </si>
  <si>
    <t>金龙街道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</si>
</sst>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;[Red]0.00"/>
  </numFmts>
  <fonts count="47">
    <font>
      <sz val="12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b/>
      <sz val="19.5"/>
      <name val="宋体"/>
      <family val="0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仿宋_GB2312"/>
      <family val="3"/>
    </font>
    <font>
      <sz val="12"/>
      <color indexed="8"/>
      <name val="Times New Roman"/>
      <family val="1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0.2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0.2"/>
      <color indexed="36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9.5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176" fontId="1" fillId="0" borderId="0" xfId="0" applyNumberFormat="1" applyFont="1" applyFill="1" applyAlignment="1">
      <alignment horizontal="center"/>
    </xf>
    <xf numFmtId="177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/>
    </xf>
    <xf numFmtId="0" fontId="46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7" fontId="9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 wrapText="1"/>
    </xf>
    <xf numFmtId="177" fontId="9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177" fontId="9" fillId="0" borderId="14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177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77" fontId="9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/>
    </xf>
    <xf numFmtId="177" fontId="0" fillId="0" borderId="0" xfId="0" applyNumberForma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M8" sqref="M8"/>
    </sheetView>
  </sheetViews>
  <sheetFormatPr defaultColWidth="9.00390625" defaultRowHeight="15" customHeight="1"/>
  <cols>
    <col min="1" max="1" width="7.875" style="2" customWidth="1"/>
    <col min="2" max="2" width="11.125" style="2" customWidth="1"/>
    <col min="3" max="3" width="11.125" style="3" customWidth="1"/>
    <col min="4" max="4" width="7.50390625" style="4" customWidth="1"/>
    <col min="5" max="5" width="9.00390625" style="4" customWidth="1"/>
    <col min="6" max="6" width="7.75390625" style="5" customWidth="1"/>
    <col min="7" max="7" width="10.25390625" style="4" customWidth="1"/>
    <col min="8" max="8" width="8.625" style="4" customWidth="1"/>
    <col min="9" max="9" width="8.625" style="6" customWidth="1"/>
    <col min="10" max="16384" width="9.00390625" style="2" customWidth="1"/>
  </cols>
  <sheetData>
    <row r="1" spans="1:9" ht="36.7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15" ht="24.75" customHeight="1">
      <c r="A2" s="8" t="s">
        <v>1</v>
      </c>
      <c r="B2" s="8" t="s">
        <v>2</v>
      </c>
      <c r="C2" s="9" t="s">
        <v>3</v>
      </c>
      <c r="D2" s="10" t="s">
        <v>4</v>
      </c>
      <c r="E2" s="11" t="s">
        <v>2</v>
      </c>
      <c r="F2" s="12"/>
      <c r="G2" s="11" t="s">
        <v>5</v>
      </c>
      <c r="H2" s="13" t="s">
        <v>6</v>
      </c>
      <c r="I2" s="43"/>
      <c r="M2" s="4"/>
      <c r="O2" s="4"/>
    </row>
    <row r="3" spans="1:9" ht="24.75" customHeight="1">
      <c r="A3" s="14"/>
      <c r="B3" s="14"/>
      <c r="C3" s="15"/>
      <c r="D3" s="16"/>
      <c r="E3" s="11" t="s">
        <v>7</v>
      </c>
      <c r="F3" s="11" t="s">
        <v>8</v>
      </c>
      <c r="G3" s="12"/>
      <c r="H3" s="11" t="s">
        <v>7</v>
      </c>
      <c r="I3" s="44" t="s">
        <v>8</v>
      </c>
    </row>
    <row r="4" spans="1:9" ht="24.75" customHeight="1">
      <c r="A4" s="17" t="s">
        <v>9</v>
      </c>
      <c r="B4" s="18"/>
      <c r="C4" s="18"/>
      <c r="D4" s="19">
        <f>AVERAGE(98,99,99,99,99)</f>
        <v>98.8</v>
      </c>
      <c r="E4" s="20"/>
      <c r="F4" s="20"/>
      <c r="G4" s="21">
        <v>98.25</v>
      </c>
      <c r="H4" s="21">
        <f>SUM(0.4*C4+0.4*D4+0.2*G4)*(10/6)</f>
        <v>98.61666666666667</v>
      </c>
      <c r="I4" s="24">
        <v>1</v>
      </c>
    </row>
    <row r="5" spans="1:9" ht="24.75" customHeight="1">
      <c r="A5" s="22" t="s">
        <v>10</v>
      </c>
      <c r="B5" s="23" t="s">
        <v>11</v>
      </c>
      <c r="C5" s="19">
        <f>AVERAGE(100,99)</f>
        <v>99.5</v>
      </c>
      <c r="D5" s="19">
        <f>AVERAGE(97,100)</f>
        <v>98.5</v>
      </c>
      <c r="E5" s="21">
        <f>AVERAGE(C5:D5)</f>
        <v>99</v>
      </c>
      <c r="F5" s="24">
        <v>1</v>
      </c>
      <c r="G5" s="25">
        <v>96.9</v>
      </c>
      <c r="H5" s="25">
        <f>SUM(0.4*AVERAGE(C5:C7)+0.4*AVERAGE(D5:D7)+0.2*G5)</f>
        <v>97.78</v>
      </c>
      <c r="I5" s="45">
        <v>2</v>
      </c>
    </row>
    <row r="6" spans="1:9" ht="24.75" customHeight="1">
      <c r="A6" s="26"/>
      <c r="B6" s="23" t="s">
        <v>12</v>
      </c>
      <c r="C6" s="19">
        <v>99</v>
      </c>
      <c r="D6" s="19">
        <f>AVERAGE(98,99)</f>
        <v>98.5</v>
      </c>
      <c r="E6" s="21">
        <f aca="true" t="shared" si="0" ref="E6:E25">AVERAGE(C6:D6)</f>
        <v>98.75</v>
      </c>
      <c r="F6" s="24">
        <v>2</v>
      </c>
      <c r="G6" s="27"/>
      <c r="H6" s="27"/>
      <c r="I6" s="46"/>
    </row>
    <row r="7" spans="1:9" ht="24.75" customHeight="1">
      <c r="A7" s="28"/>
      <c r="B7" s="23" t="s">
        <v>13</v>
      </c>
      <c r="C7" s="19">
        <f>AVERAGE(99,89)</f>
        <v>94</v>
      </c>
      <c r="D7" s="19">
        <f>AVERAGE(98,99)</f>
        <v>98.5</v>
      </c>
      <c r="E7" s="21">
        <f t="shared" si="0"/>
        <v>96.25</v>
      </c>
      <c r="F7" s="24">
        <v>18</v>
      </c>
      <c r="G7" s="29"/>
      <c r="H7" s="29"/>
      <c r="I7" s="47"/>
    </row>
    <row r="8" spans="1:9" ht="24.75" customHeight="1">
      <c r="A8" s="30" t="s">
        <v>14</v>
      </c>
      <c r="B8" s="31" t="s">
        <v>15</v>
      </c>
      <c r="C8" s="32"/>
      <c r="D8" s="19">
        <f>AVERAGE(99,96,99)</f>
        <v>98</v>
      </c>
      <c r="E8" s="21">
        <f t="shared" si="0"/>
        <v>98</v>
      </c>
      <c r="F8" s="24">
        <v>3</v>
      </c>
      <c r="G8" s="33">
        <v>93.98</v>
      </c>
      <c r="H8" s="33">
        <f>SUM(0.4*AVERAGE(C8:C15)+0.4*AVERAGE(D8:D15)+0.2*G8)</f>
        <v>96.60004761904763</v>
      </c>
      <c r="I8" s="46">
        <v>3</v>
      </c>
    </row>
    <row r="9" spans="1:9" ht="24.75" customHeight="1">
      <c r="A9" s="34"/>
      <c r="B9" s="31" t="s">
        <v>16</v>
      </c>
      <c r="C9" s="19">
        <v>100</v>
      </c>
      <c r="D9" s="19">
        <f>AVERAGE(95,95,97)</f>
        <v>95.66666666666667</v>
      </c>
      <c r="E9" s="21">
        <f t="shared" si="0"/>
        <v>97.83333333333334</v>
      </c>
      <c r="F9" s="35">
        <v>4</v>
      </c>
      <c r="G9" s="36"/>
      <c r="H9" s="36"/>
      <c r="I9" s="46"/>
    </row>
    <row r="10" spans="1:9" ht="24.75" customHeight="1">
      <c r="A10" s="34"/>
      <c r="B10" s="31" t="s">
        <v>17</v>
      </c>
      <c r="C10" s="19">
        <f>AVERAGE(100,99,98,98)</f>
        <v>98.75</v>
      </c>
      <c r="D10" s="19">
        <f>AVERAGE(90,98,99,100)</f>
        <v>96.75</v>
      </c>
      <c r="E10" s="21">
        <f t="shared" si="0"/>
        <v>97.75</v>
      </c>
      <c r="F10" s="35">
        <v>6</v>
      </c>
      <c r="G10" s="36"/>
      <c r="H10" s="36"/>
      <c r="I10" s="46"/>
    </row>
    <row r="11" spans="1:9" ht="24.75" customHeight="1">
      <c r="A11" s="34"/>
      <c r="B11" s="31" t="s">
        <v>18</v>
      </c>
      <c r="C11" s="19">
        <f>AVERAGE(98,99)</f>
        <v>98.5</v>
      </c>
      <c r="D11" s="19">
        <f>AVERAGE(100,96,95,97,95,98)</f>
        <v>96.83333333333333</v>
      </c>
      <c r="E11" s="21">
        <f t="shared" si="0"/>
        <v>97.66666666666666</v>
      </c>
      <c r="F11" s="35">
        <v>8</v>
      </c>
      <c r="G11" s="36"/>
      <c r="H11" s="36"/>
      <c r="I11" s="46"/>
    </row>
    <row r="12" spans="1:9" ht="24.75" customHeight="1">
      <c r="A12" s="34"/>
      <c r="B12" s="31" t="s">
        <v>19</v>
      </c>
      <c r="C12" s="19">
        <f>AVERAGE(94,94,99,99,97)</f>
        <v>96.6</v>
      </c>
      <c r="D12" s="19">
        <f>AVERAGE(98,98,98,96)</f>
        <v>97.5</v>
      </c>
      <c r="E12" s="21">
        <f t="shared" si="0"/>
        <v>97.05</v>
      </c>
      <c r="F12" s="35">
        <v>12</v>
      </c>
      <c r="G12" s="36"/>
      <c r="H12" s="36"/>
      <c r="I12" s="46"/>
    </row>
    <row r="13" spans="1:9" ht="24.75" customHeight="1">
      <c r="A13" s="34"/>
      <c r="B13" s="31" t="s">
        <v>20</v>
      </c>
      <c r="C13" s="19">
        <f>AVERAGE(100,99)</f>
        <v>99.5</v>
      </c>
      <c r="D13" s="19">
        <f>AVERAGE(84,99,99)</f>
        <v>94</v>
      </c>
      <c r="E13" s="21">
        <f t="shared" si="0"/>
        <v>96.75</v>
      </c>
      <c r="F13" s="35">
        <v>13</v>
      </c>
      <c r="G13" s="36"/>
      <c r="H13" s="36"/>
      <c r="I13" s="46"/>
    </row>
    <row r="14" spans="1:9" ht="24.75" customHeight="1">
      <c r="A14" s="34"/>
      <c r="B14" s="31" t="s">
        <v>21</v>
      </c>
      <c r="C14" s="19">
        <f>AVERAGE(98,98,96)</f>
        <v>97.33333333333333</v>
      </c>
      <c r="D14" s="19">
        <f>AVERAGE(96,94,98,96,95)</f>
        <v>95.8</v>
      </c>
      <c r="E14" s="21">
        <f t="shared" si="0"/>
        <v>96.56666666666666</v>
      </c>
      <c r="F14" s="35">
        <v>16</v>
      </c>
      <c r="G14" s="36"/>
      <c r="H14" s="36"/>
      <c r="I14" s="46"/>
    </row>
    <row r="15" spans="1:9" ht="24.75" customHeight="1">
      <c r="A15" s="37"/>
      <c r="B15" s="31" t="s">
        <v>22</v>
      </c>
      <c r="C15" s="19">
        <v>96</v>
      </c>
      <c r="D15" s="19">
        <f>AVERAGE(96,99,99,93)</f>
        <v>96.75</v>
      </c>
      <c r="E15" s="21">
        <f t="shared" si="0"/>
        <v>96.375</v>
      </c>
      <c r="F15" s="24">
        <v>17</v>
      </c>
      <c r="G15" s="38"/>
      <c r="H15" s="38"/>
      <c r="I15" s="46"/>
    </row>
    <row r="16" spans="1:9" s="1" customFormat="1" ht="24.75" customHeight="1">
      <c r="A16" s="39" t="s">
        <v>23</v>
      </c>
      <c r="B16" s="31" t="s">
        <v>24</v>
      </c>
      <c r="C16" s="18"/>
      <c r="D16" s="19">
        <f>AVERAGE(98,98,96)</f>
        <v>97.33333333333333</v>
      </c>
      <c r="E16" s="21">
        <f t="shared" si="0"/>
        <v>97.33333333333333</v>
      </c>
      <c r="F16" s="24">
        <v>10</v>
      </c>
      <c r="G16" s="40">
        <v>97.78</v>
      </c>
      <c r="H16" s="40">
        <f>SUM(0.4*AVERAGE(C16:C17)+0.4*AVERAGE(D16:D17)+0.2*G16)</f>
        <v>96.556</v>
      </c>
      <c r="I16" s="48">
        <v>4</v>
      </c>
    </row>
    <row r="17" spans="1:9" ht="24.75" customHeight="1">
      <c r="A17" s="41"/>
      <c r="B17" s="31" t="s">
        <v>25</v>
      </c>
      <c r="C17" s="19">
        <v>100</v>
      </c>
      <c r="D17" s="19">
        <f>AVERAGE(85,84,94)</f>
        <v>87.66666666666667</v>
      </c>
      <c r="E17" s="21">
        <f t="shared" si="0"/>
        <v>93.83333333333334</v>
      </c>
      <c r="F17" s="24">
        <v>21</v>
      </c>
      <c r="G17" s="42"/>
      <c r="H17" s="42"/>
      <c r="I17" s="49"/>
    </row>
    <row r="18" spans="1:14" ht="24.75" customHeight="1">
      <c r="A18" s="30" t="s">
        <v>26</v>
      </c>
      <c r="B18" s="31" t="s">
        <v>27</v>
      </c>
      <c r="C18" s="19">
        <f>AVERAGE(100,100,99,97)</f>
        <v>99</v>
      </c>
      <c r="D18" s="19">
        <f>AVERAGE(95,96,97,99,96)</f>
        <v>96.6</v>
      </c>
      <c r="E18" s="21">
        <f t="shared" si="0"/>
        <v>97.8</v>
      </c>
      <c r="F18" s="35">
        <v>5</v>
      </c>
      <c r="G18" s="33">
        <v>94.3</v>
      </c>
      <c r="H18" s="33">
        <f>SUM(0.4*AVERAGE(C18:C25)+0.4*AVERAGE(D18:D25)+0.2*G18)</f>
        <v>96.33833333333334</v>
      </c>
      <c r="I18" s="45">
        <v>5</v>
      </c>
      <c r="L18" s="50"/>
      <c r="N18" s="50"/>
    </row>
    <row r="19" spans="1:9" ht="24.75" customHeight="1">
      <c r="A19" s="34"/>
      <c r="B19" s="31" t="s">
        <v>28</v>
      </c>
      <c r="C19" s="19">
        <f>AVERAGE(100,97,99,98)</f>
        <v>98.5</v>
      </c>
      <c r="D19" s="19">
        <f>AVERAGE(96,97,97,98)</f>
        <v>97</v>
      </c>
      <c r="E19" s="21">
        <f t="shared" si="0"/>
        <v>97.75</v>
      </c>
      <c r="F19" s="35">
        <v>6</v>
      </c>
      <c r="G19" s="36"/>
      <c r="H19" s="36"/>
      <c r="I19" s="46"/>
    </row>
    <row r="20" spans="1:10" ht="24.75" customHeight="1">
      <c r="A20" s="34"/>
      <c r="B20" s="31" t="s">
        <v>29</v>
      </c>
      <c r="C20" s="19">
        <f>AVERAGE(100,99)</f>
        <v>99.5</v>
      </c>
      <c r="D20" s="19">
        <f>AVERAGE(91,92,96,97,99,99)</f>
        <v>95.66666666666667</v>
      </c>
      <c r="E20" s="21">
        <f t="shared" si="0"/>
        <v>97.58333333333334</v>
      </c>
      <c r="F20" s="24">
        <v>9</v>
      </c>
      <c r="G20" s="36"/>
      <c r="H20" s="36"/>
      <c r="I20" s="46"/>
      <c r="J20" s="4"/>
    </row>
    <row r="21" spans="1:9" ht="24.75" customHeight="1">
      <c r="A21" s="34"/>
      <c r="B21" s="31" t="s">
        <v>30</v>
      </c>
      <c r="C21" s="19">
        <f>AVERAGE(98,100)</f>
        <v>99</v>
      </c>
      <c r="D21" s="19">
        <f>AVERAGE(98,93,96)</f>
        <v>95.66666666666667</v>
      </c>
      <c r="E21" s="21">
        <f t="shared" si="0"/>
        <v>97.33333333333334</v>
      </c>
      <c r="F21" s="35">
        <v>10</v>
      </c>
      <c r="G21" s="36"/>
      <c r="H21" s="36"/>
      <c r="I21" s="46"/>
    </row>
    <row r="22" spans="1:9" ht="24.75" customHeight="1">
      <c r="A22" s="34"/>
      <c r="B22" s="31" t="s">
        <v>31</v>
      </c>
      <c r="C22" s="19">
        <v>97</v>
      </c>
      <c r="D22" s="19">
        <f>AVERAGE(97,97,96,96)</f>
        <v>96.5</v>
      </c>
      <c r="E22" s="21">
        <f t="shared" si="0"/>
        <v>96.75</v>
      </c>
      <c r="F22" s="35">
        <v>13</v>
      </c>
      <c r="G22" s="36"/>
      <c r="H22" s="36"/>
      <c r="I22" s="46"/>
    </row>
    <row r="23" spans="1:9" ht="24.75" customHeight="1">
      <c r="A23" s="34"/>
      <c r="B23" s="31" t="s">
        <v>32</v>
      </c>
      <c r="C23" s="19">
        <f>AVERAGE(99,100,98,96)</f>
        <v>98.25</v>
      </c>
      <c r="D23" s="19">
        <f>AVERAGE(93,94,95,98)</f>
        <v>95</v>
      </c>
      <c r="E23" s="21">
        <f t="shared" si="0"/>
        <v>96.625</v>
      </c>
      <c r="F23" s="35">
        <v>15</v>
      </c>
      <c r="G23" s="36"/>
      <c r="H23" s="36"/>
      <c r="I23" s="46"/>
    </row>
    <row r="24" spans="1:9" ht="24.75" customHeight="1">
      <c r="A24" s="34"/>
      <c r="B24" s="31" t="s">
        <v>33</v>
      </c>
      <c r="C24" s="19">
        <f>AVERAGE(99,100,99,99,97)</f>
        <v>98.8</v>
      </c>
      <c r="D24" s="19">
        <f>AVERAGE(93,85,99,94)</f>
        <v>92.75</v>
      </c>
      <c r="E24" s="21">
        <f t="shared" si="0"/>
        <v>95.775</v>
      </c>
      <c r="F24" s="24">
        <v>19</v>
      </c>
      <c r="G24" s="36"/>
      <c r="H24" s="36"/>
      <c r="I24" s="46"/>
    </row>
    <row r="25" spans="1:14" ht="24.75" customHeight="1">
      <c r="A25" s="37"/>
      <c r="B25" s="31" t="s">
        <v>34</v>
      </c>
      <c r="C25" s="19">
        <v>95</v>
      </c>
      <c r="D25" s="19">
        <f>AVERAGE(95,95,96)</f>
        <v>95.33333333333333</v>
      </c>
      <c r="E25" s="21">
        <f t="shared" si="0"/>
        <v>95.16666666666666</v>
      </c>
      <c r="F25" s="24">
        <v>20</v>
      </c>
      <c r="G25" s="38"/>
      <c r="H25" s="38"/>
      <c r="I25" s="47"/>
      <c r="L25" s="50"/>
      <c r="N25" s="50"/>
    </row>
  </sheetData>
  <sheetProtection/>
  <autoFilter ref="E1:E14"/>
  <mergeCells count="24">
    <mergeCell ref="A1:I1"/>
    <mergeCell ref="E2:F2"/>
    <mergeCell ref="H2:I2"/>
    <mergeCell ref="A2:A3"/>
    <mergeCell ref="A5:A7"/>
    <mergeCell ref="A8:A15"/>
    <mergeCell ref="A16:A17"/>
    <mergeCell ref="A18:A25"/>
    <mergeCell ref="B2:B3"/>
    <mergeCell ref="C2:C3"/>
    <mergeCell ref="D2:D3"/>
    <mergeCell ref="G2:G3"/>
    <mergeCell ref="G5:G7"/>
    <mergeCell ref="G8:G15"/>
    <mergeCell ref="G16:G17"/>
    <mergeCell ref="G18:G25"/>
    <mergeCell ref="H5:H7"/>
    <mergeCell ref="H8:H15"/>
    <mergeCell ref="H16:H17"/>
    <mergeCell ref="H18:H25"/>
    <mergeCell ref="I5:I7"/>
    <mergeCell ref="I8:I15"/>
    <mergeCell ref="I16:I17"/>
    <mergeCell ref="I18:I25"/>
  </mergeCells>
  <printOptions horizontalCentered="1"/>
  <pageMargins left="0.5905511811023623" right="0.5905511811023623" top="0.9842519685039371" bottom="0.9842519685039371" header="0.31496062992125984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zx</cp:lastModifiedBy>
  <cp:lastPrinted>2019-03-08T02:38:53Z</cp:lastPrinted>
  <dcterms:created xsi:type="dcterms:W3CDTF">1996-12-17T01:32:42Z</dcterms:created>
  <dcterms:modified xsi:type="dcterms:W3CDTF">2020-07-07T07:42:20Z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